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Лист1!$A$1:$C$111</definedName>
  </definedNames>
  <calcPr calcId="124519" calcMode="autoNoTable"/>
</workbook>
</file>

<file path=xl/calcChain.xml><?xml version="1.0" encoding="utf-8"?>
<calcChain xmlns="http://schemas.openxmlformats.org/spreadsheetml/2006/main">
  <c r="C42" i="1"/>
  <c r="C90"/>
  <c r="C51"/>
  <c r="C27"/>
  <c r="C101"/>
  <c r="C81"/>
  <c r="C70"/>
  <c r="C69" s="1"/>
  <c r="C28"/>
  <c r="C39"/>
  <c r="C98"/>
  <c r="C88"/>
  <c r="C87" s="1"/>
  <c r="C105"/>
  <c r="C45"/>
  <c r="C47"/>
  <c r="C104" l="1"/>
  <c r="C103" s="1"/>
  <c r="I54"/>
  <c r="G53"/>
  <c r="C53"/>
  <c r="C52" s="1"/>
  <c r="I52" s="1"/>
  <c r="G52"/>
  <c r="I53" l="1"/>
  <c r="C100" l="1"/>
  <c r="C99" s="1"/>
  <c r="C89"/>
  <c r="C58"/>
  <c r="C38"/>
  <c r="C80" l="1"/>
  <c r="C79" s="1"/>
  <c r="C77"/>
  <c r="C74"/>
  <c r="C73" s="1"/>
  <c r="C72" s="1"/>
  <c r="C76" l="1"/>
  <c r="I98"/>
  <c r="I101"/>
  <c r="I28"/>
  <c r="I33"/>
  <c r="I34"/>
  <c r="I35"/>
  <c r="I36"/>
  <c r="I42"/>
  <c r="I45"/>
  <c r="I58"/>
  <c r="I64"/>
  <c r="I86"/>
  <c r="I93"/>
  <c r="I95"/>
  <c r="C63"/>
  <c r="C62" s="1"/>
  <c r="I62" s="1"/>
  <c r="G100"/>
  <c r="G99" s="1"/>
  <c r="G97"/>
  <c r="G96" s="1"/>
  <c r="G94"/>
  <c r="G92"/>
  <c r="G89"/>
  <c r="G85"/>
  <c r="G84" s="1"/>
  <c r="G67"/>
  <c r="G66" s="1"/>
  <c r="G65" s="1"/>
  <c r="G63"/>
  <c r="G62" s="1"/>
  <c r="G57"/>
  <c r="G56" s="1"/>
  <c r="G55" s="1"/>
  <c r="G50"/>
  <c r="G49" s="1"/>
  <c r="G46"/>
  <c r="G44"/>
  <c r="G41"/>
  <c r="G38"/>
  <c r="G37" s="1"/>
  <c r="G32"/>
  <c r="G31" s="1"/>
  <c r="G27"/>
  <c r="G26" s="1"/>
  <c r="E97"/>
  <c r="E96" s="1"/>
  <c r="C97"/>
  <c r="C96" s="1"/>
  <c r="I96" l="1"/>
  <c r="I39"/>
  <c r="G91"/>
  <c r="I63"/>
  <c r="I97"/>
  <c r="G43"/>
  <c r="G40" s="1"/>
  <c r="G25" s="1"/>
  <c r="G83"/>
  <c r="G82" s="1"/>
  <c r="I27"/>
  <c r="E100"/>
  <c r="E99" s="1"/>
  <c r="E94"/>
  <c r="E92"/>
  <c r="E89"/>
  <c r="E85"/>
  <c r="E84" s="1"/>
  <c r="E57"/>
  <c r="E56" s="1"/>
  <c r="E55" s="1"/>
  <c r="E50"/>
  <c r="E49" s="1"/>
  <c r="E46"/>
  <c r="E44"/>
  <c r="E41"/>
  <c r="E38"/>
  <c r="E37" s="1"/>
  <c r="E32"/>
  <c r="E31" s="1"/>
  <c r="E26"/>
  <c r="C32"/>
  <c r="I32" s="1"/>
  <c r="E43" l="1"/>
  <c r="E40" s="1"/>
  <c r="E25" s="1"/>
  <c r="E91"/>
  <c r="E83" s="1"/>
  <c r="E82" s="1"/>
  <c r="I100"/>
  <c r="G106"/>
  <c r="C92"/>
  <c r="I92" s="1"/>
  <c r="C94"/>
  <c r="I94" s="1"/>
  <c r="C85"/>
  <c r="C84" s="1"/>
  <c r="C57"/>
  <c r="C56" s="1"/>
  <c r="C55" s="1"/>
  <c r="C46"/>
  <c r="I46" s="1"/>
  <c r="C44"/>
  <c r="C41"/>
  <c r="I41" s="1"/>
  <c r="C26"/>
  <c r="I99" l="1"/>
  <c r="I26"/>
  <c r="I44"/>
  <c r="C43"/>
  <c r="E106"/>
  <c r="I89"/>
  <c r="I84"/>
  <c r="I85"/>
  <c r="I57"/>
  <c r="C37"/>
  <c r="I38"/>
  <c r="C31"/>
  <c r="I31" s="1"/>
  <c r="C91"/>
  <c r="I91" s="1"/>
  <c r="C83" l="1"/>
  <c r="C82" s="1"/>
  <c r="I37"/>
  <c r="I56"/>
  <c r="C40"/>
  <c r="I40" s="1"/>
  <c r="I43"/>
  <c r="C67"/>
  <c r="C66" s="1"/>
  <c r="I82" l="1"/>
  <c r="I83"/>
  <c r="I66"/>
  <c r="C65"/>
  <c r="I65" s="1"/>
  <c r="I67"/>
  <c r="I61"/>
  <c r="C60"/>
  <c r="C59" s="1"/>
  <c r="I60" l="1"/>
  <c r="I59"/>
  <c r="I55"/>
  <c r="C50"/>
  <c r="I51"/>
  <c r="I50" l="1"/>
  <c r="C49"/>
  <c r="I49" l="1"/>
  <c r="C48"/>
  <c r="C25" s="1"/>
  <c r="C106" s="1"/>
  <c r="I25" l="1"/>
  <c r="F106" l="1"/>
  <c r="I106" l="1"/>
</calcChain>
</file>

<file path=xl/sharedStrings.xml><?xml version="1.0" encoding="utf-8"?>
<sst xmlns="http://schemas.openxmlformats.org/spreadsheetml/2006/main" count="223" uniqueCount="198">
  <si>
    <t>сельского поселения Щербиновского района по кодам видов</t>
  </si>
  <si>
    <t>Код</t>
  </si>
  <si>
    <t>Наименование дохода</t>
  </si>
  <si>
    <t>Сумма, рублей</t>
  </si>
  <si>
    <t>1 00 00000 00 0000 000</t>
  </si>
  <si>
    <t>Налоговые и неналоговые доходы</t>
  </si>
  <si>
    <t>1 01 02000 01 0000 110</t>
  </si>
  <si>
    <t>Налог на доходы физических лиц</t>
  </si>
  <si>
    <t>1 03 02230 01 0000 110</t>
  </si>
  <si>
    <t>1 03 02250 01 0000 110</t>
  </si>
  <si>
    <t>1 05 03000 01 0000 110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</si>
  <si>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</si>
  <si>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</si>
  <si>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</si>
  <si>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налог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</si>
  <si>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</si>
  <si>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</si>
  <si>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2 00 00000 00 0000 000</t>
  </si>
  <si>
    <t>Безвозмездные поступления</t>
  </si>
  <si>
    <t>Прочие безвозмездные поступления в бюджеты сельских поселений</t>
  </si>
  <si>
    <t>Всего доходов:</t>
  </si>
  <si>
    <t xml:space="preserve">Объем поступлений доходов в бюджет Новощербиновского </t>
  </si>
  <si>
    <t xml:space="preserve">Щербиновского района   </t>
  </si>
  <si>
    <t>1 01 00000 01 0000 000</t>
  </si>
  <si>
    <t>Налоги на прибыль, доходы</t>
  </si>
  <si>
    <t>Налоги на товары (работы, услуги) реализуемые на территории Российской Федерации</t>
  </si>
  <si>
    <t>1 03 02000 00 0000 000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</si>
  <si>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</si>
  <si>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</si>
  <si>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</si>
  <si>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</si>
  <si>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</si>
  <si>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1 05 00000 00 0000 000</t>
  </si>
  <si>
    <t>1 05 03010 01 0000 110</t>
  </si>
  <si>
    <t>Налог на имущество</t>
  </si>
  <si>
    <t>1 06 00000 00 0000 000</t>
  </si>
  <si>
    <t>Налог на имущество физических лиц</t>
  </si>
  <si>
    <t>1 06 01000 00 0000 110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</si>
  <si>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</si>
  <si>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</si>
  <si>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1 06 06033 10 0000 110</t>
  </si>
  <si>
    <t xml:space="preserve"> 1 06 06030 00 0000 110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</si>
  <si>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</si>
  <si>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</si>
  <si>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1 06 06040 00 0000 110</t>
  </si>
  <si>
    <t>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</si>
  <si>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</si>
  <si>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</si>
  <si>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</si>
  <si>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</si>
  <si>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1 11 05000 00 0000 120</t>
  </si>
  <si>
    <t>1 11 05020 00 0000 120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</si>
  <si>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</si>
  <si>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</si>
  <si>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</si>
  <si>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1 13 00000 00 0000 000</t>
  </si>
  <si>
    <t>1 13 01000 00 0000 130</t>
  </si>
  <si>
    <t>1 13 01990 00 0000 130</t>
  </si>
  <si>
    <t>1 13 01995 10 0000 130</t>
  </si>
  <si>
    <t xml:space="preserve">Доходы от оказания платных услуг и компенсации затрат государства 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</si>
  <si>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</si>
  <si>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</si>
  <si>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</si>
  <si>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</si>
  <si>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</si>
  <si>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2 02 10000 00 0000 150</t>
  </si>
  <si>
    <t>2 02 15001 00 0000 150</t>
  </si>
  <si>
    <t>2 02 15001 10 0000 150</t>
  </si>
  <si>
    <t>2 02 20000 00 0000 150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</si>
  <si>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</si>
  <si>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</si>
  <si>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</si>
  <si>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2 02 30000 00 0000 150</t>
  </si>
  <si>
    <t>2 02 30024 00 0000 150</t>
  </si>
  <si>
    <t>2 02 30024 10 0000 150</t>
  </si>
  <si>
    <t>2 02 35118 00 0000 150</t>
  </si>
  <si>
    <t>2 02 35118 10 0000 150</t>
  </si>
  <si>
    <t>Прочие безвозмездные поступления</t>
  </si>
  <si>
    <t>А.А. Мищенко</t>
  </si>
  <si>
    <t>Налог на доходы физических лиц с доходов, источником которых являет-ся налоговый агент, за исключением доходов, в отношении которых ис-числение и уплата налога осуществ-ляются в соответствии со статьями 227, 227.1 и 228 Налогового кодекса Российской Федерации (сумма пла-тежа (перерасчеты, недоимка и за-долженность по соответствующему платежу, в том числе по отмененно-му)</t>
  </si>
  <si>
    <t>1 01 02010 01 0000 110</t>
  </si>
  <si>
    <t>1 03 02240 01 0000 110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</si>
  <si>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</si>
  <si>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</si>
  <si>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2 07 05010 10 0000 150</t>
  </si>
  <si>
    <t>2 07 05000 10 0000 150</t>
  </si>
  <si>
    <t>2 07 00000 00 0000 000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</si>
  <si>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</si>
  <si>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1 16 00000 00 0000 000</t>
  </si>
  <si>
    <t>Штрафы, санкции, возмещение ущерба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</si>
  <si>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</si>
  <si>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</si>
  <si>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 1 16 07090 10 0000 140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</si>
  <si>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</si>
  <si>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</si>
  <si>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</si>
  <si>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2 02 49999 10 0000100</t>
  </si>
  <si>
    <t>2 02 49999 00 0000 100</t>
  </si>
  <si>
    <t>2 02 40000 00 0000 100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</si>
  <si>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</si>
  <si>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</si>
  <si>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</si>
  <si>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</si>
  <si>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</si>
  <si>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1 14 00000 00 0000 000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</si>
  <si>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</si>
  <si>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</si>
  <si>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</si>
  <si>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1 13 02000 00 0000 130</t>
  </si>
  <si>
    <t>1 13 02990 00 0000 130</t>
  </si>
  <si>
    <t>1 13 02995 10 0000 130</t>
  </si>
  <si>
    <t>Прочие доходы от компенсации затрат бюджетов сельских поселений</t>
  </si>
  <si>
    <t>Прочие доходы от компенсации затрат государства</t>
  </si>
  <si>
    <t>Доходы от компенсации затрат государства</t>
  </si>
  <si>
    <t>л</t>
  </si>
  <si>
    <t>1 06 01030 10 0000 110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</si>
  <si>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</si>
  <si>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</si>
  <si>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ПРИЛОЖЕНИЕ № 1</t>
  </si>
  <si>
    <t xml:space="preserve">                                                                                   к решению Совета</t>
  </si>
  <si>
    <t xml:space="preserve">                                                                                       Новощербиновского сельского </t>
  </si>
  <si>
    <t xml:space="preserve">                                                                                        поселения Щербиновского района</t>
  </si>
  <si>
    <t xml:space="preserve">                                                                                  «ПРИЛОЖЕНИЕ № 1</t>
  </si>
  <si>
    <t xml:space="preserve">                                                                                   УТВЕРЖДЕН</t>
  </si>
  <si>
    <t xml:space="preserve">                                                                                   решением Совета</t>
  </si>
  <si>
    <t xml:space="preserve">                                                                                 Новощербиновского сельского </t>
  </si>
  <si>
    <t xml:space="preserve">                                                                              поселения Щербиновского района</t>
  </si>
  <si>
    <t xml:space="preserve">                                                                         (в редакции решения Совета </t>
  </si>
  <si>
    <t xml:space="preserve">                                                                           Новощербиновского сельского </t>
  </si>
  <si>
    <t xml:space="preserve">                                                                          поселения Щербиновского района</t>
  </si>
  <si>
    <t>Субсидии бюджетам бюджетной системы Российской Федерации (межбюджетные субсидии)</t>
  </si>
  <si>
    <t>2 02 29999 10 0000 150</t>
  </si>
  <si>
    <t>Прочие субсидии бюджетам сельских поселе-ний</t>
  </si>
  <si>
    <t>Глава Новощербиновского</t>
  </si>
  <si>
    <t>сельского поселения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</si>
  <si>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</si>
  <si>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</si>
  <si>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материальных и нематериальных ресурсов</t>
  </si>
  <si>
    <t>1 14 02000 00 0000 000</t>
  </si>
  <si>
    <t>1 14 02050 10 0000 440</t>
  </si>
  <si>
    <t>1 14 02053 10 0000 440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</si>
  <si>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</si>
  <si>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</si>
  <si>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</si>
  <si>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1 16 02020 02 0000 140</t>
  </si>
  <si>
    <t>1 16 07090 10 0000 140</t>
  </si>
  <si>
    <t xml:space="preserve">                                                                                от 22 декабря 2023 года № 2</t>
  </si>
  <si>
    <t>(подвидов) доходов на 2024 год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</si>
  <si>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</si>
  <si>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</si>
  <si>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</si>
  <si>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</si>
  <si>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1 11 09045 100000 120</t>
  </si>
  <si>
    <t>1 11 09040 000000 120</t>
  </si>
  <si>
    <t>1 11 09000 000000 120</t>
  </si>
  <si>
    <t>159830,00+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</si>
  <si>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</si>
  <si>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2 18 60010 10 0000 150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</si>
  <si>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</si>
  <si>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2 18 00000 00 0000 000</t>
  </si>
  <si>
    <t>2 18 00000 10 0000 150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</si>
  <si>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</si>
  <si>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99840,00+</t>
  </si>
  <si>
    <t>53780,00+</t>
  </si>
  <si>
    <t>463500,00+</t>
  </si>
  <si>
    <t>90000,00+</t>
  </si>
  <si>
    <t>81 500,00+</t>
  </si>
  <si>
    <t>2 02 19999 00 0000 150</t>
  </si>
  <si>
    <t>Прочие дотации</t>
  </si>
  <si>
    <t>2 02 19999 10 0000 150</t>
  </si>
  <si>
    <t>Прочие дотации бюджетам сельских поселений</t>
  </si>
  <si>
    <t>1 000 000,00+</t>
  </si>
  <si>
    <t>400 000,00+</t>
  </si>
  <si>
    <t>3 070 000,00+</t>
  </si>
  <si>
    <t>205 000,00+</t>
  </si>
  <si>
    <t>470 000,00+</t>
  </si>
  <si>
    <t>7 000,00+</t>
  </si>
  <si>
    <t>5,17+</t>
  </si>
  <si>
    <t>558 570,00+</t>
  </si>
  <si>
    <t>1 733 600,00+</t>
  </si>
  <si>
    <t>1 733 600,00-</t>
  </si>
  <si>
    <t>46 000,00+</t>
  </si>
  <si>
    <t>600 000,00+</t>
  </si>
  <si>
    <t>700,00+</t>
  </si>
  <si>
    <t>39 230,00+</t>
  </si>
  <si>
    <t>2 07 05030 10 0000 150</t>
  </si>
  <si>
    <t>2 970,00+</t>
  </si>
  <si>
    <t>721 008,00-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</si>
  <si>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</si>
  <si>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</si>
  <si>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1 01 02030 01 0000 110</t>
  </si>
  <si>
    <t>1 01 02130 01 0000 110</t>
  </si>
  <si>
    <t>67 000,00+</t>
  </si>
  <si>
    <t>211 000,00+</t>
  </si>
  <si>
    <t>124 300,00+</t>
  </si>
  <si>
    <t>8,00+</t>
  </si>
  <si>
    <t xml:space="preserve">                                                                                  от _______________  № ____</t>
  </si>
  <si>
    <t xml:space="preserve">                                                                                     от ______________ № ___)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</si>
</sst>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" fontId="4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justify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49" fontId="7" fillId="0" borderId="0" xfId="0" applyNumberFormat="1" applyFont="1" applyAlignment="1">
      <alignment horizontal="right"/>
    </xf>
    <xf numFmtId="0" fontId="7" fillId="0" borderId="0" xfId="0" applyFont="1" applyFill="1"/>
    <xf numFmtId="0" fontId="7" fillId="0" borderId="0" xfId="0" applyFont="1" applyFill="1" applyBorder="1"/>
    <xf numFmtId="164" fontId="6" fillId="0" borderId="6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4" fontId="7" fillId="0" borderId="0" xfId="0" applyNumberFormat="1" applyFont="1"/>
    <xf numFmtId="0" fontId="5" fillId="0" borderId="0" xfId="0" applyFont="1" applyAlignment="1">
      <alignment horizontal="justify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right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horizontal="center" vertical="top"/>
    </xf>
    <xf numFmtId="0" fontId="7" fillId="0" borderId="0" xfId="0" applyFont="1" applyFill="1" applyAlignment="1">
      <alignment horizontal="right"/>
    </xf>
    <xf numFmtId="0" fontId="4" fillId="0" borderId="0" xfId="0" applyFont="1"/>
    <xf numFmtId="4" fontId="8" fillId="0" borderId="0" xfId="0" applyNumberFormat="1" applyFont="1" applyAlignment="1">
      <alignment horizontal="center" vertical="top"/>
    </xf>
    <xf numFmtId="0" fontId="8" fillId="0" borderId="1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7" fillId="2" borderId="0" xfId="0" applyFont="1" applyFill="1"/>
    <xf numFmtId="0" fontId="5" fillId="0" borderId="10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3"/>
  <sheetViews>
    <sheetView tabSelected="1" view="pageBreakPreview" topLeftCell="A138" zoomScale="90" zoomScaleSheetLayoutView="90" workbookViewId="0">
      <selection activeCell="A17" sqref="A17:C17"/>
    </sheetView>
  </sheetViews>
  <sheetFormatPr defaultRowHeight="15"/>
  <cols>
    <col min="1" max="1" width="31.42578125" customWidth="1"/>
    <col min="2" max="2" width="54.42578125" customWidth="1"/>
    <col min="3" max="3" width="19.5703125" customWidth="1"/>
    <col min="4" max="4" width="13.42578125" bestFit="1" customWidth="1"/>
    <col min="5" max="5" width="19.5703125" hidden="1" customWidth="1"/>
    <col min="6" max="6" width="10.28515625" hidden="1" customWidth="1"/>
    <col min="7" max="7" width="19.5703125" hidden="1" customWidth="1"/>
    <col min="8" max="8" width="15" hidden="1" customWidth="1"/>
    <col min="9" max="9" width="19.5703125" hidden="1" customWidth="1"/>
    <col min="10" max="10" width="15.28515625" hidden="1" customWidth="1"/>
    <col min="11" max="13" width="0" hidden="1" customWidth="1"/>
    <col min="14" max="14" width="13.7109375" customWidth="1"/>
  </cols>
  <sheetData>
    <row r="1" spans="1:3" ht="18.75">
      <c r="A1" s="67" t="s">
        <v>118</v>
      </c>
      <c r="B1" s="67"/>
      <c r="C1" s="67"/>
    </row>
    <row r="2" spans="1:3" ht="18.75">
      <c r="A2" s="67" t="s">
        <v>119</v>
      </c>
      <c r="B2" s="67"/>
      <c r="C2" s="67"/>
    </row>
    <row r="3" spans="1:3" ht="21" customHeight="1">
      <c r="A3" s="67" t="s">
        <v>120</v>
      </c>
      <c r="B3" s="67"/>
      <c r="C3" s="67"/>
    </row>
    <row r="4" spans="1:3" ht="21.75" customHeight="1">
      <c r="A4" s="67" t="s">
        <v>121</v>
      </c>
      <c r="B4" s="67"/>
      <c r="C4" s="67"/>
    </row>
    <row r="5" spans="1:3" ht="18.75">
      <c r="A5" s="72" t="s">
        <v>196</v>
      </c>
      <c r="B5" s="72"/>
      <c r="C5" s="72"/>
    </row>
    <row r="6" spans="1:3" ht="18" customHeight="1">
      <c r="A6" s="71"/>
      <c r="B6" s="71"/>
      <c r="C6" s="71"/>
    </row>
    <row r="7" spans="1:3" ht="18.75">
      <c r="A7" s="67" t="s">
        <v>122</v>
      </c>
      <c r="B7" s="67"/>
      <c r="C7" s="67"/>
    </row>
    <row r="8" spans="1:3" ht="18" customHeight="1">
      <c r="A8" s="71"/>
      <c r="B8" s="71"/>
      <c r="C8" s="71"/>
    </row>
    <row r="9" spans="1:3" ht="18.75">
      <c r="A9" s="67" t="s">
        <v>123</v>
      </c>
      <c r="B9" s="67"/>
      <c r="C9" s="67"/>
    </row>
    <row r="10" spans="1:3" ht="18.75">
      <c r="A10" s="67" t="s">
        <v>124</v>
      </c>
      <c r="B10" s="67"/>
      <c r="C10" s="67"/>
    </row>
    <row r="11" spans="1:3" ht="20.25" customHeight="1">
      <c r="A11" s="67" t="s">
        <v>125</v>
      </c>
      <c r="B11" s="67"/>
      <c r="C11" s="67"/>
    </row>
    <row r="12" spans="1:3" ht="18.75" customHeight="1">
      <c r="A12" s="67" t="s">
        <v>126</v>
      </c>
      <c r="B12" s="67"/>
      <c r="C12" s="67"/>
    </row>
    <row r="13" spans="1:3" ht="18" customHeight="1">
      <c r="A13" s="67" t="s">
        <v>146</v>
      </c>
      <c r="B13" s="67"/>
      <c r="C13" s="67"/>
    </row>
    <row r="14" spans="1:3" ht="18.75">
      <c r="A14" s="67" t="s">
        <v>127</v>
      </c>
      <c r="B14" s="67"/>
      <c r="C14" s="67"/>
    </row>
    <row r="15" spans="1:3" ht="21.75" customHeight="1">
      <c r="A15" s="67" t="s">
        <v>128</v>
      </c>
      <c r="B15" s="67"/>
      <c r="C15" s="67"/>
    </row>
    <row r="16" spans="1:3" ht="20.25" customHeight="1">
      <c r="A16" s="67" t="s">
        <v>129</v>
      </c>
      <c r="B16" s="67"/>
      <c r="C16" s="67"/>
    </row>
    <row r="17" spans="1:14" ht="18.75">
      <c r="A17" s="67" t="s">
        <v>197</v>
      </c>
      <c r="B17" s="67"/>
      <c r="C17" s="67"/>
    </row>
    <row r="18" spans="1:14" ht="33.75" customHeight="1">
      <c r="A18" s="71"/>
      <c r="B18" s="71"/>
      <c r="C18" s="71"/>
    </row>
    <row r="19" spans="1:14" ht="18.75">
      <c r="A19" s="70" t="s">
        <v>21</v>
      </c>
      <c r="B19" s="70"/>
      <c r="C19" s="70"/>
    </row>
    <row r="20" spans="1:14" ht="18.75">
      <c r="A20" s="70" t="s">
        <v>0</v>
      </c>
      <c r="B20" s="70"/>
      <c r="C20" s="70"/>
    </row>
    <row r="21" spans="1:14" ht="18.75">
      <c r="A21" s="70" t="s">
        <v>147</v>
      </c>
      <c r="B21" s="70"/>
      <c r="C21" s="70"/>
    </row>
    <row r="22" spans="1:14">
      <c r="A22" s="69"/>
      <c r="B22" s="69"/>
      <c r="C22" s="69"/>
    </row>
    <row r="23" spans="1:14" ht="31.5" customHeight="1">
      <c r="A23" s="2" t="s">
        <v>1</v>
      </c>
      <c r="B23" s="2" t="s">
        <v>2</v>
      </c>
      <c r="C23" s="2" t="s">
        <v>3</v>
      </c>
      <c r="E23" s="2" t="s">
        <v>3</v>
      </c>
      <c r="G23" s="2" t="s">
        <v>3</v>
      </c>
      <c r="I23" s="2" t="s">
        <v>3</v>
      </c>
    </row>
    <row r="24" spans="1:14" ht="18.75">
      <c r="A24" s="3">
        <v>1</v>
      </c>
      <c r="B24" s="3">
        <v>2</v>
      </c>
      <c r="C24" s="3">
        <v>3</v>
      </c>
      <c r="E24" s="3">
        <v>3</v>
      </c>
      <c r="G24" s="3">
        <v>3</v>
      </c>
      <c r="I24" s="3">
        <v>3</v>
      </c>
    </row>
    <row r="25" spans="1:14" ht="39.75" customHeight="1">
      <c r="A25" s="4" t="s">
        <v>4</v>
      </c>
      <c r="B25" s="13" t="s">
        <v>5</v>
      </c>
      <c r="C25" s="5">
        <f>C26+C31+C37+C40+C48+C55+C72+C76</f>
        <v>33527452</v>
      </c>
      <c r="D25" s="1"/>
      <c r="E25" s="5" t="e">
        <f>E26+E31+E37+E40+#REF!+E48+E55</f>
        <v>#REF!</v>
      </c>
      <c r="G25" s="5" t="e">
        <f>G26+G31+G37+G40+#REF!+G48+G55+G65+#REF!+G62</f>
        <v>#REF!</v>
      </c>
      <c r="I25" s="5">
        <f>C25</f>
        <v>33527452</v>
      </c>
    </row>
    <row r="26" spans="1:14" ht="24.75" customHeight="1">
      <c r="A26" s="4" t="s">
        <v>23</v>
      </c>
      <c r="B26" s="13" t="s">
        <v>24</v>
      </c>
      <c r="C26" s="5">
        <f>C27</f>
        <v>8919500</v>
      </c>
      <c r="E26" s="5">
        <f>E27</f>
        <v>6307500</v>
      </c>
      <c r="G26" s="5">
        <f>G27</f>
        <v>6077500</v>
      </c>
      <c r="I26" s="5">
        <f t="shared" ref="I26:I101" si="0">C26</f>
        <v>8919500</v>
      </c>
    </row>
    <row r="27" spans="1:14" ht="22.5" customHeight="1">
      <c r="A27" s="6" t="s">
        <v>6</v>
      </c>
      <c r="B27" s="23" t="s">
        <v>7</v>
      </c>
      <c r="C27" s="7">
        <f>C28+C29+C30</f>
        <v>8919500</v>
      </c>
      <c r="D27" s="31"/>
      <c r="E27" s="7">
        <v>6307500</v>
      </c>
      <c r="G27" s="7">
        <f>G28</f>
        <v>6077500</v>
      </c>
      <c r="I27" s="5">
        <f t="shared" si="0"/>
        <v>8919500</v>
      </c>
    </row>
    <row r="28" spans="1:14" s="31" customFormat="1" ht="54" customHeight="1">
      <c r="A28" s="6" t="s">
        <v>80</v>
      </c>
      <c r="B28" s="61" t="s">
        <v>79</v>
      </c>
      <c r="C28" s="62">
        <f>7578000+463500+600000</f>
        <v>8641500</v>
      </c>
      <c r="D28" s="49" t="s">
        <v>164</v>
      </c>
      <c r="E28" s="18">
        <v>6307500</v>
      </c>
      <c r="F28" s="31">
        <v>-230000</v>
      </c>
      <c r="G28" s="18">
        <v>6077500</v>
      </c>
      <c r="I28" s="5">
        <f t="shared" si="0"/>
        <v>8641500</v>
      </c>
      <c r="N28" s="31" t="s">
        <v>182</v>
      </c>
    </row>
    <row r="29" spans="1:14" s="54" customFormat="1" ht="93" customHeight="1">
      <c r="A29" s="56" t="s">
        <v>190</v>
      </c>
      <c r="B29" s="63" t="s">
        <v>188</v>
      </c>
      <c r="C29" s="64">
        <v>211000</v>
      </c>
      <c r="D29" s="59" t="s">
        <v>193</v>
      </c>
      <c r="E29" s="65"/>
      <c r="G29" s="65"/>
      <c r="I29" s="57"/>
    </row>
    <row r="30" spans="1:14" s="54" customFormat="1" ht="90" customHeight="1">
      <c r="A30" s="56" t="s">
        <v>191</v>
      </c>
      <c r="B30" s="58" t="s">
        <v>189</v>
      </c>
      <c r="C30" s="64">
        <v>67000</v>
      </c>
      <c r="D30" s="59" t="s">
        <v>192</v>
      </c>
      <c r="E30" s="65"/>
      <c r="G30" s="65"/>
      <c r="I30" s="57"/>
    </row>
    <row r="31" spans="1:14" s="31" customFormat="1" ht="58.35" customHeight="1">
      <c r="A31" s="8" t="s">
        <v>26</v>
      </c>
      <c r="B31" s="13" t="s">
        <v>25</v>
      </c>
      <c r="C31" s="9">
        <f>C32</f>
        <v>5402000</v>
      </c>
      <c r="E31" s="9">
        <f>E32</f>
        <v>4275100</v>
      </c>
      <c r="G31" s="9">
        <f>G32</f>
        <v>4275100</v>
      </c>
      <c r="I31" s="5">
        <f t="shared" si="0"/>
        <v>5402000</v>
      </c>
    </row>
    <row r="32" spans="1:14" s="31" customFormat="1" ht="63" customHeight="1">
      <c r="A32" s="4" t="s">
        <v>27</v>
      </c>
      <c r="B32" s="13" t="s">
        <v>28</v>
      </c>
      <c r="C32" s="5">
        <f>C33+C35+C34+C36</f>
        <v>5402000</v>
      </c>
      <c r="E32" s="5">
        <f>E33+E35+E34+E36</f>
        <v>4275100</v>
      </c>
      <c r="G32" s="5">
        <f>G33+G35+G34+G36</f>
        <v>4275100</v>
      </c>
      <c r="I32" s="5">
        <f t="shared" si="0"/>
        <v>5402000</v>
      </c>
    </row>
    <row r="33" spans="1:14" s="31" customFormat="1" ht="112.9" customHeight="1">
      <c r="A33" s="6" t="s">
        <v>8</v>
      </c>
      <c r="B33" s="23" t="s">
        <v>29</v>
      </c>
      <c r="C33" s="48">
        <v>2160800</v>
      </c>
      <c r="D33" s="49"/>
      <c r="E33" s="7">
        <v>1710000</v>
      </c>
      <c r="G33" s="7">
        <v>1710000</v>
      </c>
      <c r="I33" s="5">
        <f t="shared" si="0"/>
        <v>2160800</v>
      </c>
    </row>
    <row r="34" spans="1:14" s="31" customFormat="1" ht="126" customHeight="1">
      <c r="A34" s="6" t="s">
        <v>81</v>
      </c>
      <c r="B34" s="23" t="s">
        <v>148</v>
      </c>
      <c r="C34" s="7">
        <v>10000</v>
      </c>
      <c r="E34" s="7">
        <v>10000</v>
      </c>
      <c r="G34" s="7">
        <v>10000</v>
      </c>
      <c r="I34" s="5">
        <f t="shared" si="0"/>
        <v>10000</v>
      </c>
    </row>
    <row r="35" spans="1:14" s="31" customFormat="1" ht="114.6" customHeight="1">
      <c r="A35" s="6" t="s">
        <v>9</v>
      </c>
      <c r="B35" s="24" t="s">
        <v>30</v>
      </c>
      <c r="C35" s="52">
        <v>3164200</v>
      </c>
      <c r="E35" s="11">
        <v>2488100</v>
      </c>
      <c r="G35" s="11">
        <v>2488100</v>
      </c>
      <c r="I35" s="5">
        <f t="shared" si="0"/>
        <v>3164200</v>
      </c>
    </row>
    <row r="36" spans="1:14" s="31" customFormat="1" ht="120" customHeight="1">
      <c r="A36" s="6" t="s">
        <v>82</v>
      </c>
      <c r="B36" s="24" t="s">
        <v>83</v>
      </c>
      <c r="C36" s="7">
        <v>67000</v>
      </c>
      <c r="E36" s="11">
        <v>67000</v>
      </c>
      <c r="G36" s="11">
        <v>67000</v>
      </c>
      <c r="I36" s="5">
        <f t="shared" si="0"/>
        <v>67000</v>
      </c>
    </row>
    <row r="37" spans="1:14" s="31" customFormat="1" ht="19.5" customHeight="1">
      <c r="A37" s="4" t="s">
        <v>32</v>
      </c>
      <c r="B37" s="12" t="s">
        <v>31</v>
      </c>
      <c r="C37" s="10">
        <f>C38</f>
        <v>5554570</v>
      </c>
      <c r="E37" s="10">
        <f>E38</f>
        <v>4175000</v>
      </c>
      <c r="G37" s="10">
        <f>G38</f>
        <v>3925000</v>
      </c>
      <c r="I37" s="5">
        <f t="shared" si="0"/>
        <v>5554570</v>
      </c>
    </row>
    <row r="38" spans="1:14" s="31" customFormat="1" ht="31.9" customHeight="1">
      <c r="A38" s="6" t="s">
        <v>10</v>
      </c>
      <c r="B38" s="23" t="s">
        <v>11</v>
      </c>
      <c r="C38" s="7">
        <f>C39</f>
        <v>5554570</v>
      </c>
      <c r="E38" s="7">
        <f>E39</f>
        <v>4175000</v>
      </c>
      <c r="G38" s="7">
        <f>G39</f>
        <v>3925000</v>
      </c>
      <c r="I38" s="5">
        <f t="shared" si="0"/>
        <v>5554570</v>
      </c>
    </row>
    <row r="39" spans="1:14" s="31" customFormat="1" ht="31.35" customHeight="1">
      <c r="A39" s="6" t="s">
        <v>33</v>
      </c>
      <c r="B39" s="23" t="s">
        <v>11</v>
      </c>
      <c r="C39" s="48">
        <f>4950000+558570+46000</f>
        <v>5554570</v>
      </c>
      <c r="D39" s="31" t="s">
        <v>178</v>
      </c>
      <c r="E39" s="7">
        <v>4175000</v>
      </c>
      <c r="F39" s="31">
        <v>-250000</v>
      </c>
      <c r="G39" s="7">
        <v>3925000</v>
      </c>
      <c r="H39" s="31">
        <v>99085</v>
      </c>
      <c r="I39" s="5">
        <f t="shared" si="0"/>
        <v>5554570</v>
      </c>
      <c r="J39" s="31">
        <v>-68</v>
      </c>
      <c r="K39" s="31">
        <v>4024085</v>
      </c>
      <c r="N39" s="31" t="s">
        <v>181</v>
      </c>
    </row>
    <row r="40" spans="1:14" s="31" customFormat="1" ht="24" customHeight="1">
      <c r="A40" s="4" t="s">
        <v>35</v>
      </c>
      <c r="B40" s="13" t="s">
        <v>34</v>
      </c>
      <c r="C40" s="5">
        <f>C41+C43</f>
        <v>9800000</v>
      </c>
      <c r="E40" s="5">
        <f>E41+E43</f>
        <v>4817000</v>
      </c>
      <c r="G40" s="5">
        <f>G41+G43</f>
        <v>4817000</v>
      </c>
      <c r="I40" s="5">
        <f t="shared" si="0"/>
        <v>9800000</v>
      </c>
    </row>
    <row r="41" spans="1:14" s="31" customFormat="1" ht="24" customHeight="1">
      <c r="A41" s="4" t="s">
        <v>37</v>
      </c>
      <c r="B41" s="13" t="s">
        <v>36</v>
      </c>
      <c r="C41" s="5">
        <f>C42</f>
        <v>1200000</v>
      </c>
      <c r="E41" s="5">
        <f>E42</f>
        <v>887000</v>
      </c>
      <c r="G41" s="5">
        <f>G42</f>
        <v>887000</v>
      </c>
      <c r="I41" s="5">
        <f t="shared" si="0"/>
        <v>1200000</v>
      </c>
    </row>
    <row r="42" spans="1:14" s="31" customFormat="1" ht="72" customHeight="1">
      <c r="A42" s="6" t="s">
        <v>115</v>
      </c>
      <c r="B42" s="23" t="s">
        <v>12</v>
      </c>
      <c r="C42" s="66">
        <f>710000+90000+400000</f>
        <v>1200000</v>
      </c>
      <c r="D42" s="49" t="s">
        <v>165</v>
      </c>
      <c r="E42" s="7">
        <v>887000</v>
      </c>
      <c r="G42" s="7">
        <v>887000</v>
      </c>
      <c r="H42" s="31">
        <v>-37000</v>
      </c>
      <c r="I42" s="5">
        <f t="shared" si="0"/>
        <v>1200000</v>
      </c>
      <c r="J42" s="31">
        <v>-280000</v>
      </c>
      <c r="K42" s="31">
        <v>850000</v>
      </c>
      <c r="N42" s="54" t="s">
        <v>172</v>
      </c>
    </row>
    <row r="43" spans="1:14" s="31" customFormat="1" ht="20.25" customHeight="1">
      <c r="A43" s="13" t="s">
        <v>13</v>
      </c>
      <c r="B43" s="13" t="s">
        <v>14</v>
      </c>
      <c r="C43" s="5">
        <f>C44+C46</f>
        <v>8600000</v>
      </c>
      <c r="E43" s="5">
        <f>E44+E46</f>
        <v>3930000</v>
      </c>
      <c r="G43" s="5">
        <f>G44+G46</f>
        <v>3930000</v>
      </c>
      <c r="I43" s="5">
        <f t="shared" si="0"/>
        <v>8600000</v>
      </c>
    </row>
    <row r="44" spans="1:14" s="33" customFormat="1" ht="30.6" customHeight="1">
      <c r="A44" s="12" t="s">
        <v>41</v>
      </c>
      <c r="B44" s="13" t="s">
        <v>38</v>
      </c>
      <c r="C44" s="5">
        <f>C45</f>
        <v>3100000</v>
      </c>
      <c r="E44" s="5">
        <f>E45</f>
        <v>3930000</v>
      </c>
      <c r="G44" s="5">
        <f>G45</f>
        <v>3930000</v>
      </c>
      <c r="I44" s="5">
        <f t="shared" si="0"/>
        <v>3100000</v>
      </c>
    </row>
    <row r="45" spans="1:14" s="33" customFormat="1" ht="61.35" customHeight="1">
      <c r="A45" s="14" t="s">
        <v>40</v>
      </c>
      <c r="B45" s="23" t="s">
        <v>39</v>
      </c>
      <c r="C45" s="7">
        <f>2230000+400000+470000</f>
        <v>3100000</v>
      </c>
      <c r="D45" s="53" t="s">
        <v>172</v>
      </c>
      <c r="E45" s="7">
        <v>3930000</v>
      </c>
      <c r="G45" s="7">
        <v>3930000</v>
      </c>
      <c r="H45" s="33">
        <v>-1130000</v>
      </c>
      <c r="I45" s="5">
        <f t="shared" si="0"/>
        <v>3100000</v>
      </c>
      <c r="J45" s="33">
        <v>-217367</v>
      </c>
      <c r="K45" s="34">
        <v>2800000</v>
      </c>
      <c r="N45" s="53" t="s">
        <v>175</v>
      </c>
    </row>
    <row r="46" spans="1:14" s="33" customFormat="1" ht="30.6" customHeight="1">
      <c r="A46" s="15" t="s">
        <v>44</v>
      </c>
      <c r="B46" s="12" t="s">
        <v>42</v>
      </c>
      <c r="C46" s="5">
        <f>C47</f>
        <v>5500000</v>
      </c>
      <c r="E46" s="5">
        <f>E47</f>
        <v>0</v>
      </c>
      <c r="G46" s="5">
        <f>G47</f>
        <v>0</v>
      </c>
      <c r="I46" s="5">
        <f t="shared" si="0"/>
        <v>5500000</v>
      </c>
    </row>
    <row r="47" spans="1:14" s="31" customFormat="1" ht="39.6" customHeight="1">
      <c r="A47" s="16" t="s">
        <v>45</v>
      </c>
      <c r="B47" s="17" t="s">
        <v>43</v>
      </c>
      <c r="C47" s="48">
        <f>5295000+205000</f>
        <v>5500000</v>
      </c>
      <c r="D47" s="49" t="s">
        <v>174</v>
      </c>
      <c r="E47" s="18"/>
      <c r="G47" s="18"/>
      <c r="I47" s="5"/>
    </row>
    <row r="48" spans="1:14" s="31" customFormat="1" ht="52.9" customHeight="1">
      <c r="A48" s="15" t="s">
        <v>49</v>
      </c>
      <c r="B48" s="12" t="s">
        <v>48</v>
      </c>
      <c r="C48" s="5">
        <f>C49+C52</f>
        <v>3501622</v>
      </c>
      <c r="E48" s="5"/>
      <c r="G48" s="5"/>
      <c r="I48" s="5"/>
    </row>
    <row r="49" spans="1:11" s="31" customFormat="1" ht="127.9" customHeight="1">
      <c r="A49" s="19" t="s">
        <v>50</v>
      </c>
      <c r="B49" s="14" t="s">
        <v>46</v>
      </c>
      <c r="C49" s="7">
        <f>C50</f>
        <v>3447842</v>
      </c>
      <c r="E49" s="7">
        <f>E50</f>
        <v>3748269</v>
      </c>
      <c r="G49" s="7">
        <f>G50</f>
        <v>3748269</v>
      </c>
      <c r="I49" s="5">
        <f t="shared" si="0"/>
        <v>3447842</v>
      </c>
    </row>
    <row r="50" spans="1:11" s="31" customFormat="1" ht="130.15" customHeight="1">
      <c r="A50" s="19" t="s">
        <v>51</v>
      </c>
      <c r="B50" s="14" t="s">
        <v>47</v>
      </c>
      <c r="C50" s="7">
        <f>C51</f>
        <v>3447842</v>
      </c>
      <c r="E50" s="7">
        <f>E51</f>
        <v>3748269</v>
      </c>
      <c r="G50" s="7">
        <f>G51</f>
        <v>3748269</v>
      </c>
      <c r="I50" s="5">
        <f t="shared" si="0"/>
        <v>3447842</v>
      </c>
    </row>
    <row r="51" spans="1:11" s="31" customFormat="1" ht="126.6" customHeight="1">
      <c r="A51" s="3" t="s">
        <v>15</v>
      </c>
      <c r="B51" s="23" t="s">
        <v>16</v>
      </c>
      <c r="C51" s="55">
        <f>3323542+124300</f>
        <v>3447842</v>
      </c>
      <c r="D51" s="59" t="s">
        <v>194</v>
      </c>
      <c r="E51" s="7">
        <v>3748269</v>
      </c>
      <c r="G51" s="7">
        <v>3748269</v>
      </c>
      <c r="H51" s="31">
        <v>-170300</v>
      </c>
      <c r="I51" s="5">
        <f t="shared" si="0"/>
        <v>3447842</v>
      </c>
      <c r="J51" s="31">
        <v>-70647</v>
      </c>
      <c r="K51" s="31">
        <v>3577969</v>
      </c>
    </row>
    <row r="52" spans="1:11" s="31" customFormat="1" ht="127.9" customHeight="1">
      <c r="A52" s="35" t="s">
        <v>154</v>
      </c>
      <c r="B52" s="13" t="s">
        <v>149</v>
      </c>
      <c r="C52" s="5">
        <f>C53</f>
        <v>53780</v>
      </c>
      <c r="E52" s="7"/>
      <c r="G52" s="5">
        <f>G53</f>
        <v>13608</v>
      </c>
      <c r="I52" s="5">
        <f t="shared" si="0"/>
        <v>53780</v>
      </c>
    </row>
    <row r="53" spans="1:11" s="31" customFormat="1" ht="109.9" customHeight="1">
      <c r="A53" s="36" t="s">
        <v>153</v>
      </c>
      <c r="B53" s="23" t="s">
        <v>150</v>
      </c>
      <c r="C53" s="7">
        <f>C54</f>
        <v>53780</v>
      </c>
      <c r="E53" s="7"/>
      <c r="G53" s="7">
        <f>G54</f>
        <v>13608</v>
      </c>
      <c r="I53" s="5">
        <f t="shared" si="0"/>
        <v>53780</v>
      </c>
    </row>
    <row r="54" spans="1:11" s="31" customFormat="1" ht="109.9" customHeight="1">
      <c r="A54" s="36" t="s">
        <v>152</v>
      </c>
      <c r="B54" s="23" t="s">
        <v>151</v>
      </c>
      <c r="C54" s="7">
        <v>53780</v>
      </c>
      <c r="D54" s="31" t="s">
        <v>163</v>
      </c>
      <c r="E54" s="7"/>
      <c r="G54" s="7">
        <v>13608</v>
      </c>
      <c r="I54" s="5">
        <f t="shared" si="0"/>
        <v>53780</v>
      </c>
    </row>
    <row r="55" spans="1:11" s="31" customFormat="1" ht="42.75" customHeight="1">
      <c r="A55" s="26" t="s">
        <v>55</v>
      </c>
      <c r="B55" s="27" t="s">
        <v>59</v>
      </c>
      <c r="C55" s="5">
        <f>C56+C69</f>
        <v>150700</v>
      </c>
      <c r="E55" s="5">
        <f>E56</f>
        <v>100000</v>
      </c>
      <c r="G55" s="5">
        <f>G56</f>
        <v>50000</v>
      </c>
      <c r="I55" s="5">
        <f t="shared" si="0"/>
        <v>150700</v>
      </c>
    </row>
    <row r="56" spans="1:11" s="31" customFormat="1" ht="37.5" customHeight="1">
      <c r="A56" s="19" t="s">
        <v>56</v>
      </c>
      <c r="B56" s="14" t="s">
        <v>52</v>
      </c>
      <c r="C56" s="7">
        <f>C57</f>
        <v>150000</v>
      </c>
      <c r="E56" s="7">
        <f>E57</f>
        <v>100000</v>
      </c>
      <c r="G56" s="7">
        <f>G57</f>
        <v>50000</v>
      </c>
      <c r="I56" s="5">
        <f t="shared" si="0"/>
        <v>150000</v>
      </c>
    </row>
    <row r="57" spans="1:11" s="31" customFormat="1" ht="39" customHeight="1">
      <c r="A57" s="16" t="s">
        <v>57</v>
      </c>
      <c r="B57" s="17" t="s">
        <v>53</v>
      </c>
      <c r="C57" s="7">
        <f>C58</f>
        <v>150000</v>
      </c>
      <c r="E57" s="7">
        <f>E58</f>
        <v>100000</v>
      </c>
      <c r="G57" s="7">
        <f>G58</f>
        <v>50000</v>
      </c>
      <c r="I57" s="5">
        <f t="shared" si="0"/>
        <v>150000</v>
      </c>
    </row>
    <row r="58" spans="1:11" s="31" customFormat="1" ht="55.9" customHeight="1">
      <c r="A58" s="3" t="s">
        <v>58</v>
      </c>
      <c r="B58" s="23" t="s">
        <v>54</v>
      </c>
      <c r="C58" s="18">
        <f>150000</f>
        <v>150000</v>
      </c>
      <c r="D58" s="32"/>
      <c r="E58" s="7">
        <v>100000</v>
      </c>
      <c r="F58" s="31">
        <v>-50000</v>
      </c>
      <c r="G58" s="7">
        <v>50000</v>
      </c>
      <c r="I58" s="5">
        <f t="shared" si="0"/>
        <v>150000</v>
      </c>
    </row>
    <row r="59" spans="1:11" s="31" customFormat="1" ht="10.15" hidden="1" customHeight="1">
      <c r="A59" s="26" t="s">
        <v>108</v>
      </c>
      <c r="B59" s="23" t="s">
        <v>113</v>
      </c>
      <c r="C59" s="5">
        <f>C60</f>
        <v>0</v>
      </c>
      <c r="E59" s="7"/>
      <c r="G59" s="7"/>
      <c r="I59" s="5">
        <f t="shared" si="0"/>
        <v>0</v>
      </c>
    </row>
    <row r="60" spans="1:11" s="31" customFormat="1" ht="10.15" hidden="1" customHeight="1">
      <c r="A60" s="19" t="s">
        <v>109</v>
      </c>
      <c r="B60" s="23" t="s">
        <v>112</v>
      </c>
      <c r="C60" s="7">
        <f>C61</f>
        <v>0</v>
      </c>
      <c r="E60" s="7"/>
      <c r="G60" s="7"/>
      <c r="I60" s="5">
        <f t="shared" si="0"/>
        <v>0</v>
      </c>
    </row>
    <row r="61" spans="1:11" s="31" customFormat="1" ht="10.15" hidden="1" customHeight="1">
      <c r="A61" s="16" t="s">
        <v>110</v>
      </c>
      <c r="B61" s="23" t="s">
        <v>111</v>
      </c>
      <c r="C61" s="7">
        <v>0</v>
      </c>
      <c r="E61" s="7"/>
      <c r="G61" s="7"/>
      <c r="H61" s="31">
        <v>59776</v>
      </c>
      <c r="I61" s="5">
        <f t="shared" si="0"/>
        <v>0</v>
      </c>
      <c r="J61" s="31">
        <v>89267</v>
      </c>
    </row>
    <row r="62" spans="1:11" s="31" customFormat="1" ht="10.15" hidden="1" customHeight="1">
      <c r="A62" s="22" t="s">
        <v>104</v>
      </c>
      <c r="B62" s="13" t="s">
        <v>105</v>
      </c>
      <c r="C62" s="5">
        <f>C63</f>
        <v>0</v>
      </c>
      <c r="E62" s="7"/>
      <c r="G62" s="5">
        <f>G63</f>
        <v>1508250</v>
      </c>
      <c r="H62" s="31">
        <v>-1</v>
      </c>
      <c r="I62" s="5">
        <f t="shared" si="0"/>
        <v>0</v>
      </c>
    </row>
    <row r="63" spans="1:11" s="31" customFormat="1" ht="10.15" hidden="1" customHeight="1">
      <c r="A63" s="3" t="s">
        <v>106</v>
      </c>
      <c r="B63" s="23" t="s">
        <v>107</v>
      </c>
      <c r="C63" s="7">
        <f>C64</f>
        <v>0</v>
      </c>
      <c r="E63" s="7"/>
      <c r="G63" s="7">
        <f>G64</f>
        <v>1508250</v>
      </c>
      <c r="I63" s="5">
        <f t="shared" si="0"/>
        <v>0</v>
      </c>
    </row>
    <row r="64" spans="1:11" s="31" customFormat="1" ht="10.15" hidden="1" customHeight="1">
      <c r="A64" s="3" t="s">
        <v>102</v>
      </c>
      <c r="B64" s="23" t="s">
        <v>103</v>
      </c>
      <c r="C64" s="7">
        <v>0</v>
      </c>
      <c r="E64" s="7"/>
      <c r="G64" s="7">
        <v>1508250</v>
      </c>
      <c r="I64" s="5">
        <f t="shared" si="0"/>
        <v>0</v>
      </c>
    </row>
    <row r="65" spans="1:10" s="31" customFormat="1" ht="10.15" hidden="1" customHeight="1">
      <c r="A65" s="22" t="s">
        <v>88</v>
      </c>
      <c r="B65" s="13" t="s">
        <v>89</v>
      </c>
      <c r="C65" s="5">
        <f>C66</f>
        <v>0</v>
      </c>
      <c r="E65" s="7"/>
      <c r="G65" s="5">
        <f>G66</f>
        <v>1000</v>
      </c>
      <c r="I65" s="5">
        <f t="shared" si="0"/>
        <v>0</v>
      </c>
    </row>
    <row r="66" spans="1:10" s="31" customFormat="1" ht="10.15" hidden="1" customHeight="1">
      <c r="A66" s="3" t="s">
        <v>90</v>
      </c>
      <c r="B66" s="23" t="s">
        <v>95</v>
      </c>
      <c r="C66" s="7">
        <f>C67</f>
        <v>0</v>
      </c>
      <c r="E66" s="7"/>
      <c r="G66" s="7">
        <f>G67</f>
        <v>1000</v>
      </c>
      <c r="I66" s="5">
        <f t="shared" si="0"/>
        <v>0</v>
      </c>
    </row>
    <row r="67" spans="1:10" s="31" customFormat="1" ht="10.15" hidden="1" customHeight="1">
      <c r="A67" s="3" t="s">
        <v>93</v>
      </c>
      <c r="B67" s="23" t="s">
        <v>94</v>
      </c>
      <c r="C67" s="7">
        <f>C68</f>
        <v>0</v>
      </c>
      <c r="E67" s="7"/>
      <c r="G67" s="7">
        <f>G68</f>
        <v>1000</v>
      </c>
      <c r="I67" s="5">
        <f t="shared" si="0"/>
        <v>0</v>
      </c>
    </row>
    <row r="68" spans="1:10" s="31" customFormat="1" ht="10.15" hidden="1" customHeight="1">
      <c r="A68" s="3" t="s">
        <v>92</v>
      </c>
      <c r="B68" s="23" t="s">
        <v>91</v>
      </c>
      <c r="C68" s="7">
        <v>0</v>
      </c>
      <c r="E68" s="7"/>
      <c r="G68" s="7">
        <v>1000</v>
      </c>
      <c r="I68" s="5">
        <v>1000</v>
      </c>
      <c r="J68" s="31">
        <v>12266</v>
      </c>
    </row>
    <row r="69" spans="1:10" s="31" customFormat="1" ht="27.6" customHeight="1">
      <c r="A69" s="19" t="s">
        <v>108</v>
      </c>
      <c r="B69" s="40" t="s">
        <v>113</v>
      </c>
      <c r="C69" s="7">
        <f>C70</f>
        <v>700</v>
      </c>
      <c r="E69" s="7"/>
      <c r="G69" s="7"/>
      <c r="I69" s="5"/>
    </row>
    <row r="70" spans="1:10" s="31" customFormat="1" ht="39" customHeight="1">
      <c r="A70" s="16" t="s">
        <v>109</v>
      </c>
      <c r="B70" s="40" t="s">
        <v>112</v>
      </c>
      <c r="C70" s="7">
        <f>C71</f>
        <v>700</v>
      </c>
      <c r="E70" s="7"/>
      <c r="G70" s="7"/>
      <c r="I70" s="5"/>
    </row>
    <row r="71" spans="1:10" s="31" customFormat="1" ht="39" customHeight="1">
      <c r="A71" s="3" t="s">
        <v>110</v>
      </c>
      <c r="B71" s="40" t="s">
        <v>111</v>
      </c>
      <c r="C71" s="7">
        <v>700</v>
      </c>
      <c r="D71" s="31" t="s">
        <v>183</v>
      </c>
      <c r="E71" s="7"/>
      <c r="G71" s="7"/>
      <c r="I71" s="5"/>
    </row>
    <row r="72" spans="1:10" s="31" customFormat="1" ht="36.6" customHeight="1">
      <c r="A72" s="37" t="s">
        <v>104</v>
      </c>
      <c r="B72" s="38" t="s">
        <v>137</v>
      </c>
      <c r="C72" s="5">
        <f>C73</f>
        <v>0</v>
      </c>
      <c r="E72" s="7"/>
      <c r="G72" s="7"/>
      <c r="I72" s="5"/>
    </row>
    <row r="73" spans="1:10" s="31" customFormat="1" ht="36.6" customHeight="1">
      <c r="A73" s="39" t="s">
        <v>138</v>
      </c>
      <c r="B73" s="40" t="s">
        <v>135</v>
      </c>
      <c r="C73" s="7">
        <f>C74</f>
        <v>0</v>
      </c>
      <c r="E73" s="7"/>
      <c r="G73" s="7"/>
      <c r="I73" s="5"/>
    </row>
    <row r="74" spans="1:10" s="31" customFormat="1" ht="36.6" customHeight="1">
      <c r="A74" s="30" t="s">
        <v>139</v>
      </c>
      <c r="B74" s="40" t="s">
        <v>136</v>
      </c>
      <c r="C74" s="7">
        <f>C75</f>
        <v>0</v>
      </c>
      <c r="E74" s="7"/>
      <c r="G74" s="7"/>
      <c r="I74" s="5"/>
    </row>
    <row r="75" spans="1:10" s="31" customFormat="1" ht="56.45" customHeight="1">
      <c r="A75" s="30" t="s">
        <v>140</v>
      </c>
      <c r="B75" s="41" t="s">
        <v>105</v>
      </c>
      <c r="C75" s="7">
        <v>0</v>
      </c>
      <c r="E75" s="7"/>
      <c r="G75" s="7"/>
      <c r="I75" s="5"/>
    </row>
    <row r="76" spans="1:10" s="31" customFormat="1" ht="27.6" customHeight="1">
      <c r="A76" s="42" t="s">
        <v>88</v>
      </c>
      <c r="B76" s="43" t="s">
        <v>89</v>
      </c>
      <c r="C76" s="5">
        <f>C77+C79</f>
        <v>199060</v>
      </c>
      <c r="E76" s="7"/>
      <c r="G76" s="7"/>
      <c r="I76" s="5"/>
    </row>
    <row r="77" spans="1:10" s="31" customFormat="1" ht="56.45" customHeight="1">
      <c r="A77" s="44" t="s">
        <v>143</v>
      </c>
      <c r="B77" s="40" t="s">
        <v>141</v>
      </c>
      <c r="C77" s="7">
        <f>C78</f>
        <v>0</v>
      </c>
      <c r="E77" s="7"/>
      <c r="G77" s="7"/>
      <c r="I77" s="5"/>
    </row>
    <row r="78" spans="1:10" s="31" customFormat="1" ht="56.45" customHeight="1">
      <c r="A78" s="44" t="s">
        <v>144</v>
      </c>
      <c r="B78" s="40" t="s">
        <v>142</v>
      </c>
      <c r="C78" s="7">
        <v>0</v>
      </c>
      <c r="E78" s="7"/>
      <c r="G78" s="7"/>
      <c r="I78" s="5"/>
    </row>
    <row r="79" spans="1:10" s="31" customFormat="1" ht="56.45" customHeight="1">
      <c r="A79" s="44" t="s">
        <v>90</v>
      </c>
      <c r="B79" s="40" t="s">
        <v>95</v>
      </c>
      <c r="C79" s="7">
        <f>C80</f>
        <v>199060</v>
      </c>
      <c r="E79" s="7"/>
      <c r="G79" s="7"/>
      <c r="I79" s="5"/>
    </row>
    <row r="80" spans="1:10" s="31" customFormat="1" ht="56.45" customHeight="1">
      <c r="A80" s="44" t="s">
        <v>93</v>
      </c>
      <c r="B80" s="40" t="s">
        <v>94</v>
      </c>
      <c r="C80" s="7">
        <f>C81</f>
        <v>199060</v>
      </c>
      <c r="E80" s="7"/>
      <c r="G80" s="7"/>
      <c r="I80" s="5"/>
    </row>
    <row r="81" spans="1:15" s="31" customFormat="1" ht="108" customHeight="1">
      <c r="A81" s="44" t="s">
        <v>145</v>
      </c>
      <c r="B81" s="40" t="s">
        <v>91</v>
      </c>
      <c r="C81" s="7">
        <f>159830+39230</f>
        <v>199060</v>
      </c>
      <c r="D81" s="45" t="s">
        <v>155</v>
      </c>
      <c r="E81" s="7"/>
      <c r="G81" s="7"/>
      <c r="I81" s="5"/>
      <c r="N81" s="60" t="s">
        <v>184</v>
      </c>
    </row>
    <row r="82" spans="1:15" s="31" customFormat="1" ht="27" customHeight="1">
      <c r="A82" s="4" t="s">
        <v>17</v>
      </c>
      <c r="B82" s="13" t="s">
        <v>18</v>
      </c>
      <c r="C82" s="5">
        <f>C83+C99+C103</f>
        <v>69658105.170000002</v>
      </c>
      <c r="E82" s="5" t="e">
        <f>E83+E99</f>
        <v>#REF!</v>
      </c>
      <c r="G82" s="5" t="e">
        <f>G83+G99</f>
        <v>#REF!</v>
      </c>
      <c r="I82" s="5">
        <f t="shared" si="0"/>
        <v>69658105.170000002</v>
      </c>
    </row>
    <row r="83" spans="1:15" s="31" customFormat="1" ht="54" customHeight="1">
      <c r="A83" s="4" t="s">
        <v>60</v>
      </c>
      <c r="B83" s="13" t="s">
        <v>61</v>
      </c>
      <c r="C83" s="5">
        <f>C84+C89+C91+C96</f>
        <v>69335500</v>
      </c>
      <c r="E83" s="5" t="e">
        <f>E84+E89+E91</f>
        <v>#REF!</v>
      </c>
      <c r="G83" s="5" t="e">
        <f>G84+G89+G91+G96</f>
        <v>#REF!</v>
      </c>
      <c r="I83" s="5">
        <f t="shared" si="0"/>
        <v>69335500</v>
      </c>
    </row>
    <row r="84" spans="1:15" s="31" customFormat="1" ht="37.9" customHeight="1">
      <c r="A84" s="20" t="s">
        <v>65</v>
      </c>
      <c r="B84" s="12" t="s">
        <v>62</v>
      </c>
      <c r="C84" s="5">
        <f>C85+C87</f>
        <v>3694300</v>
      </c>
      <c r="E84" s="5">
        <f>E85</f>
        <v>2502800</v>
      </c>
      <c r="G84" s="5">
        <f>G85</f>
        <v>2502800</v>
      </c>
      <c r="I84" s="5">
        <f t="shared" si="0"/>
        <v>3694300</v>
      </c>
    </row>
    <row r="85" spans="1:15" s="31" customFormat="1" ht="43.5" customHeight="1">
      <c r="A85" s="21" t="s">
        <v>66</v>
      </c>
      <c r="B85" s="14" t="s">
        <v>63</v>
      </c>
      <c r="C85" s="7">
        <f>C86</f>
        <v>2694300</v>
      </c>
      <c r="E85" s="7">
        <f>E86</f>
        <v>2502800</v>
      </c>
      <c r="G85" s="7">
        <f>G86</f>
        <v>2502800</v>
      </c>
      <c r="I85" s="5">
        <f t="shared" si="0"/>
        <v>2694300</v>
      </c>
    </row>
    <row r="86" spans="1:15" s="31" customFormat="1" ht="35.450000000000003" customHeight="1">
      <c r="A86" s="21" t="s">
        <v>67</v>
      </c>
      <c r="B86" s="14" t="s">
        <v>64</v>
      </c>
      <c r="C86" s="7">
        <v>2694300</v>
      </c>
      <c r="E86" s="7">
        <v>2502800</v>
      </c>
      <c r="G86" s="7">
        <v>2502800</v>
      </c>
      <c r="I86" s="5">
        <f t="shared" si="0"/>
        <v>2694300</v>
      </c>
    </row>
    <row r="87" spans="1:15" s="31" customFormat="1" ht="35.450000000000003" customHeight="1">
      <c r="A87" s="21" t="s">
        <v>167</v>
      </c>
      <c r="B87" s="50" t="s">
        <v>168</v>
      </c>
      <c r="C87" s="7">
        <f>C88</f>
        <v>1000000</v>
      </c>
      <c r="E87" s="7"/>
      <c r="G87" s="7"/>
      <c r="I87" s="5"/>
    </row>
    <row r="88" spans="1:15" s="31" customFormat="1" ht="35.450000000000003" customHeight="1">
      <c r="A88" s="51" t="s">
        <v>169</v>
      </c>
      <c r="B88" s="23" t="s">
        <v>170</v>
      </c>
      <c r="C88" s="7">
        <f>1000000+1733600-1733600</f>
        <v>1000000</v>
      </c>
      <c r="D88" s="49" t="s">
        <v>171</v>
      </c>
      <c r="E88" s="7"/>
      <c r="G88" s="7"/>
      <c r="I88" s="5"/>
      <c r="N88" s="31" t="s">
        <v>179</v>
      </c>
      <c r="O88" s="31" t="s">
        <v>180</v>
      </c>
    </row>
    <row r="89" spans="1:15" s="31" customFormat="1" ht="51.6" customHeight="1">
      <c r="A89" s="20" t="s">
        <v>68</v>
      </c>
      <c r="B89" s="25" t="s">
        <v>130</v>
      </c>
      <c r="C89" s="5">
        <f>C90</f>
        <v>60479100</v>
      </c>
      <c r="E89" s="5" t="e">
        <f>#REF!</f>
        <v>#REF!</v>
      </c>
      <c r="G89" s="5" t="e">
        <f>#REF!</f>
        <v>#REF!</v>
      </c>
      <c r="I89" s="5">
        <f t="shared" si="0"/>
        <v>60479100</v>
      </c>
    </row>
    <row r="90" spans="1:15" s="31" customFormat="1" ht="43.15" customHeight="1">
      <c r="A90" s="6" t="s">
        <v>131</v>
      </c>
      <c r="B90" s="23" t="s">
        <v>132</v>
      </c>
      <c r="C90" s="7">
        <f>61200100-721008+8</f>
        <v>60479100</v>
      </c>
      <c r="D90" s="31" t="s">
        <v>187</v>
      </c>
      <c r="E90" s="7"/>
      <c r="G90" s="7"/>
      <c r="I90" s="5"/>
      <c r="N90" s="54" t="s">
        <v>195</v>
      </c>
    </row>
    <row r="91" spans="1:15" s="31" customFormat="1" ht="40.15" customHeight="1">
      <c r="A91" s="26" t="s">
        <v>72</v>
      </c>
      <c r="B91" s="27" t="s">
        <v>69</v>
      </c>
      <c r="C91" s="5">
        <f>C92+C94</f>
        <v>358500</v>
      </c>
      <c r="E91" s="5">
        <f>E92+E94</f>
        <v>249100</v>
      </c>
      <c r="G91" s="5">
        <f>G92+G94</f>
        <v>249100</v>
      </c>
      <c r="I91" s="5">
        <f t="shared" si="0"/>
        <v>358500</v>
      </c>
    </row>
    <row r="92" spans="1:15" s="31" customFormat="1" ht="54.6" customHeight="1">
      <c r="A92" s="19" t="s">
        <v>73</v>
      </c>
      <c r="B92" s="14" t="s">
        <v>70</v>
      </c>
      <c r="C92" s="7">
        <f>C93</f>
        <v>3800</v>
      </c>
      <c r="E92" s="7">
        <f>E93</f>
        <v>3800</v>
      </c>
      <c r="G92" s="7">
        <f>G93</f>
        <v>3800</v>
      </c>
      <c r="I92" s="5">
        <f t="shared" si="0"/>
        <v>3800</v>
      </c>
    </row>
    <row r="93" spans="1:15" s="31" customFormat="1" ht="54" customHeight="1">
      <c r="A93" s="19" t="s">
        <v>74</v>
      </c>
      <c r="B93" s="14" t="s">
        <v>71</v>
      </c>
      <c r="C93" s="7">
        <v>3800</v>
      </c>
      <c r="E93" s="7">
        <v>3800</v>
      </c>
      <c r="G93" s="7">
        <v>3800</v>
      </c>
      <c r="I93" s="5">
        <f t="shared" si="0"/>
        <v>3800</v>
      </c>
    </row>
    <row r="94" spans="1:15" s="31" customFormat="1" ht="74.45" customHeight="1">
      <c r="A94" s="19" t="s">
        <v>75</v>
      </c>
      <c r="B94" s="14" t="s">
        <v>117</v>
      </c>
      <c r="C94" s="7">
        <f>C95</f>
        <v>354700</v>
      </c>
      <c r="E94" s="7">
        <f>E95</f>
        <v>245300</v>
      </c>
      <c r="G94" s="7">
        <f>G95</f>
        <v>245300</v>
      </c>
      <c r="I94" s="5">
        <f t="shared" si="0"/>
        <v>354700</v>
      </c>
    </row>
    <row r="95" spans="1:15" s="31" customFormat="1" ht="72.599999999999994" customHeight="1">
      <c r="A95" s="16" t="s">
        <v>76</v>
      </c>
      <c r="B95" s="17" t="s">
        <v>116</v>
      </c>
      <c r="C95" s="7">
        <v>354700</v>
      </c>
      <c r="E95" s="7">
        <v>245300</v>
      </c>
      <c r="G95" s="7">
        <v>245300</v>
      </c>
      <c r="I95" s="5">
        <f t="shared" si="0"/>
        <v>354700</v>
      </c>
    </row>
    <row r="96" spans="1:15" s="31" customFormat="1" ht="31.9" customHeight="1">
      <c r="A96" s="29" t="s">
        <v>98</v>
      </c>
      <c r="B96" s="13" t="s">
        <v>99</v>
      </c>
      <c r="C96" s="5">
        <f>C97</f>
        <v>4803600</v>
      </c>
      <c r="E96" s="7">
        <f>E97</f>
        <v>0</v>
      </c>
      <c r="G96" s="5">
        <f>G97</f>
        <v>117600</v>
      </c>
      <c r="I96" s="5">
        <f t="shared" si="0"/>
        <v>4803600</v>
      </c>
    </row>
    <row r="97" spans="1:15" s="31" customFormat="1" ht="41.65" customHeight="1">
      <c r="A97" s="28" t="s">
        <v>97</v>
      </c>
      <c r="B97" s="23" t="s">
        <v>100</v>
      </c>
      <c r="C97" s="7">
        <f>C98</f>
        <v>4803600</v>
      </c>
      <c r="E97" s="7">
        <f>E98</f>
        <v>0</v>
      </c>
      <c r="G97" s="7">
        <f>G98</f>
        <v>117600</v>
      </c>
      <c r="I97" s="5">
        <f t="shared" si="0"/>
        <v>4803600</v>
      </c>
    </row>
    <row r="98" spans="1:15" s="31" customFormat="1" ht="40.9" customHeight="1">
      <c r="A98" s="28" t="s">
        <v>96</v>
      </c>
      <c r="B98" s="23" t="s">
        <v>101</v>
      </c>
      <c r="C98" s="7">
        <f>3070000+1733600</f>
        <v>4803600</v>
      </c>
      <c r="D98" s="31" t="s">
        <v>173</v>
      </c>
      <c r="E98" s="7">
        <v>0</v>
      </c>
      <c r="F98" s="31">
        <v>117600</v>
      </c>
      <c r="G98" s="7">
        <v>117600</v>
      </c>
      <c r="I98" s="5">
        <f t="shared" si="0"/>
        <v>4803600</v>
      </c>
      <c r="N98" s="31" t="s">
        <v>179</v>
      </c>
    </row>
    <row r="99" spans="1:15" s="31" customFormat="1" ht="23.25" customHeight="1">
      <c r="A99" s="22" t="s">
        <v>86</v>
      </c>
      <c r="B99" s="13" t="s">
        <v>77</v>
      </c>
      <c r="C99" s="5">
        <f>C100+C102</f>
        <v>222760</v>
      </c>
      <c r="D99" s="45"/>
      <c r="E99" s="5">
        <f>E100</f>
        <v>178900</v>
      </c>
      <c r="G99" s="5">
        <f>G100</f>
        <v>218920</v>
      </c>
      <c r="I99" s="5">
        <f t="shared" si="0"/>
        <v>222760</v>
      </c>
    </row>
    <row r="100" spans="1:15" s="31" customFormat="1" ht="40.9" customHeight="1">
      <c r="A100" s="3" t="s">
        <v>85</v>
      </c>
      <c r="B100" s="23" t="s">
        <v>19</v>
      </c>
      <c r="C100" s="7">
        <f>C101</f>
        <v>219790</v>
      </c>
      <c r="E100" s="7">
        <f>E101</f>
        <v>178900</v>
      </c>
      <c r="G100" s="7">
        <f>G101</f>
        <v>218920</v>
      </c>
      <c r="I100" s="5">
        <f t="shared" si="0"/>
        <v>219790</v>
      </c>
    </row>
    <row r="101" spans="1:15" s="31" customFormat="1" ht="106.9" customHeight="1">
      <c r="A101" s="3" t="s">
        <v>84</v>
      </c>
      <c r="B101" s="23" t="s">
        <v>87</v>
      </c>
      <c r="C101" s="7">
        <f>81500+7000+131290</f>
        <v>219790</v>
      </c>
      <c r="D101" s="49" t="s">
        <v>166</v>
      </c>
      <c r="E101" s="7">
        <v>178900</v>
      </c>
      <c r="F101" s="31">
        <v>40020</v>
      </c>
      <c r="G101" s="7">
        <v>218920</v>
      </c>
      <c r="H101" s="31">
        <v>3000</v>
      </c>
      <c r="I101" s="5">
        <f t="shared" si="0"/>
        <v>219790</v>
      </c>
      <c r="N101" s="31" t="s">
        <v>176</v>
      </c>
      <c r="O101" s="31" t="s">
        <v>184</v>
      </c>
    </row>
    <row r="102" spans="1:15" s="31" customFormat="1" ht="42" customHeight="1">
      <c r="A102" s="3" t="s">
        <v>185</v>
      </c>
      <c r="B102" s="40" t="s">
        <v>19</v>
      </c>
      <c r="C102" s="7">
        <v>2970</v>
      </c>
      <c r="D102" s="49" t="s">
        <v>186</v>
      </c>
      <c r="E102" s="7"/>
      <c r="G102" s="7"/>
      <c r="I102" s="5"/>
    </row>
    <row r="103" spans="1:15" s="31" customFormat="1" ht="93" customHeight="1">
      <c r="A103" s="22" t="s">
        <v>159</v>
      </c>
      <c r="B103" s="38" t="s">
        <v>156</v>
      </c>
      <c r="C103" s="5">
        <f>C104</f>
        <v>99845.17</v>
      </c>
      <c r="E103" s="7"/>
      <c r="G103" s="7"/>
      <c r="I103" s="5"/>
    </row>
    <row r="104" spans="1:15" s="31" customFormat="1" ht="106.9" customHeight="1">
      <c r="A104" s="3" t="s">
        <v>160</v>
      </c>
      <c r="B104" s="40" t="s">
        <v>158</v>
      </c>
      <c r="C104" s="7">
        <f>C105</f>
        <v>99845.17</v>
      </c>
      <c r="E104" s="7"/>
      <c r="G104" s="7"/>
      <c r="I104" s="5"/>
    </row>
    <row r="105" spans="1:15" s="31" customFormat="1" ht="90.6" customHeight="1">
      <c r="A105" s="3" t="s">
        <v>157</v>
      </c>
      <c r="B105" s="40" t="s">
        <v>161</v>
      </c>
      <c r="C105" s="7">
        <f>99840+5.17</f>
        <v>99845.17</v>
      </c>
      <c r="D105" s="31" t="s">
        <v>162</v>
      </c>
      <c r="E105" s="7"/>
      <c r="G105" s="7"/>
      <c r="I105" s="5"/>
      <c r="N105" s="31" t="s">
        <v>177</v>
      </c>
    </row>
    <row r="106" spans="1:15" s="31" customFormat="1" ht="21.75" customHeight="1">
      <c r="A106" s="6"/>
      <c r="B106" s="4" t="s">
        <v>20</v>
      </c>
      <c r="C106" s="5">
        <f>C82+C25</f>
        <v>103185557.17</v>
      </c>
      <c r="E106" s="5" t="e">
        <f>E82+E25</f>
        <v>#REF!</v>
      </c>
      <c r="F106" s="45" t="e">
        <f>E106-C106</f>
        <v>#REF!</v>
      </c>
      <c r="G106" s="5" t="e">
        <f>G82+G25</f>
        <v>#REF!</v>
      </c>
      <c r="I106" s="5">
        <f t="shared" ref="I106" si="1">C106</f>
        <v>103185557.17</v>
      </c>
    </row>
    <row r="107" spans="1:15" s="31" customFormat="1" ht="18.75">
      <c r="A107" s="46"/>
    </row>
    <row r="108" spans="1:15" s="31" customFormat="1" ht="18.75">
      <c r="A108" s="68"/>
      <c r="B108" s="68"/>
    </row>
    <row r="109" spans="1:15" s="31" customFormat="1" ht="18.75">
      <c r="A109" s="68" t="s">
        <v>133</v>
      </c>
      <c r="B109" s="68"/>
    </row>
    <row r="110" spans="1:15" s="31" customFormat="1" ht="18.75">
      <c r="A110" s="68" t="s">
        <v>134</v>
      </c>
      <c r="B110" s="68"/>
    </row>
    <row r="111" spans="1:15" s="31" customFormat="1" ht="18.75">
      <c r="A111" s="68" t="s">
        <v>22</v>
      </c>
      <c r="B111" s="68"/>
      <c r="C111" s="47" t="s">
        <v>78</v>
      </c>
      <c r="E111" s="47"/>
      <c r="G111" s="47" t="s">
        <v>78</v>
      </c>
      <c r="I111" s="47" t="s">
        <v>78</v>
      </c>
    </row>
    <row r="113" spans="5:5">
      <c r="E113" t="s">
        <v>114</v>
      </c>
    </row>
  </sheetData>
  <mergeCells count="26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11:B111"/>
    <mergeCell ref="A22:C22"/>
    <mergeCell ref="A19:C19"/>
    <mergeCell ref="A20:C20"/>
    <mergeCell ref="A21:C21"/>
    <mergeCell ref="A108:B108"/>
    <mergeCell ref="A109:B109"/>
    <mergeCell ref="A110:B110"/>
    <mergeCell ref="A18:C18"/>
    <mergeCell ref="A13:C13"/>
    <mergeCell ref="A14:C14"/>
    <mergeCell ref="A15:C15"/>
    <mergeCell ref="A16:C16"/>
    <mergeCell ref="A17:C17"/>
  </mergeCells>
  <pageMargins left="1.1811023622047245" right="0.39370078740157483" top="0.78740157480314965" bottom="0.78740157480314965" header="0" footer="0"/>
  <pageSetup paperSize="9" scale="66" orientation="portrait" verticalDpi="180" r:id="rId1"/>
  <rowBreaks count="4" manualBreakCount="4">
    <brk id="35" max="2" man="1"/>
    <brk id="51" max="2" man="1"/>
    <brk id="80" max="2" man="1"/>
    <brk id="102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2024-10-09T11:06:59Z</dcterms:modified>
</cp:coreProperties>
</file>